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5715" windowHeight="7740" activeTab="0"/>
  </bookViews>
  <sheets>
    <sheet name="Avaliador de PLR" sheetId="1" r:id="rId1"/>
    <sheet name="Avaliador de PLR (2)" sheetId="2" r:id="rId2"/>
    <sheet name="Avaliador de PLR (3)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Vin?cius</author>
  </authors>
  <commentList>
    <comment ref="D9" authorId="0">
      <text>
        <r>
          <rPr>
            <b/>
            <sz val="9"/>
            <rFont val="Tahoma"/>
            <family val="0"/>
          </rPr>
          <t>A contribuição p/ uma dessas instituições varia de 3% a uns 5% - utilizamos a soma de médias de um estudo do SEBRAE</t>
        </r>
      </text>
    </comment>
    <comment ref="D11" authorId="0">
      <text>
        <r>
          <rPr>
            <b/>
            <sz val="9"/>
            <rFont val="Tahoma"/>
            <family val="2"/>
          </rPr>
          <t>1 salário dividido por 12 meses</t>
        </r>
      </text>
    </comment>
    <comment ref="D14" authorId="0">
      <text>
        <r>
          <rPr>
            <b/>
            <sz val="9"/>
            <rFont val="Tahoma"/>
            <family val="2"/>
          </rPr>
          <t>% percentual de contribuição médio de todos os empregados</t>
        </r>
      </text>
    </comment>
    <comment ref="D15" authorId="0">
      <text>
        <r>
          <rPr>
            <b/>
            <sz val="9"/>
            <rFont val="Tahoma"/>
            <family val="2"/>
          </rPr>
          <t>((3,53*0,25)/12)*0,9
Taxa de rotatividade x (2H liberado/8H de trabalho = 0,25) / por 12 meses x (90% da taxa de rotatividade)</t>
        </r>
      </text>
    </comment>
    <comment ref="D16" authorId="0">
      <text>
        <r>
          <rPr>
            <b/>
            <sz val="9"/>
            <rFont val="Tahoma"/>
            <family val="0"/>
          </rPr>
          <t>(3,53/12)*0,9
Taxa de rotatividade / por 12 meses
x
(10% da taxa de rotatividade)</t>
        </r>
      </text>
    </comment>
    <comment ref="D17" authorId="0">
      <text>
        <r>
          <rPr>
            <b/>
            <sz val="9"/>
            <rFont val="Tahoma"/>
            <family val="0"/>
          </rPr>
          <t>1 salário dividido por 12 meses
x
(% de uma remuneração)</t>
        </r>
      </text>
    </comment>
    <comment ref="D18" authorId="0">
      <text>
        <r>
          <rPr>
            <b/>
            <sz val="9"/>
            <rFont val="Tahoma"/>
            <family val="2"/>
          </rPr>
          <t>15 dias de auxílio pago pela empresa
X
% médio estimado de todos os dias que os empregados se ausentam do trabalho por Doença ou Acidente de Trabalho</t>
        </r>
      </text>
    </comment>
  </commentList>
</comments>
</file>

<file path=xl/comments2.xml><?xml version="1.0" encoding="utf-8"?>
<comments xmlns="http://schemas.openxmlformats.org/spreadsheetml/2006/main">
  <authors>
    <author>Vin?cius</author>
  </authors>
  <commentList>
    <comment ref="D9" authorId="0">
      <text>
        <r>
          <rPr>
            <b/>
            <sz val="9"/>
            <rFont val="Tahoma"/>
            <family val="0"/>
          </rPr>
          <t>A contribuição p/ uma dessas instituições varia de 3% a uns 5% - utilizamos a soma de médias de um estudo do SEBRAE</t>
        </r>
      </text>
    </comment>
    <comment ref="D11" authorId="0">
      <text>
        <r>
          <rPr>
            <b/>
            <sz val="9"/>
            <rFont val="Tahoma"/>
            <family val="2"/>
          </rPr>
          <t>1 salário dividido por 12 meses</t>
        </r>
      </text>
    </comment>
    <comment ref="D14" authorId="0">
      <text>
        <r>
          <rPr>
            <b/>
            <sz val="9"/>
            <rFont val="Tahoma"/>
            <family val="2"/>
          </rPr>
          <t>% percentual de contribuição médio de todos os empregados</t>
        </r>
      </text>
    </comment>
    <comment ref="D15" authorId="0">
      <text>
        <r>
          <rPr>
            <b/>
            <sz val="9"/>
            <rFont val="Tahoma"/>
            <family val="2"/>
          </rPr>
          <t>((3,53*0,25)/12)*0,9
Taxa de rotatividade x (2H liberado/8H de trabalho = 0,25) / por 12 meses x (90% da taxa de rotatividade)</t>
        </r>
      </text>
    </comment>
    <comment ref="D16" authorId="0">
      <text>
        <r>
          <rPr>
            <b/>
            <sz val="9"/>
            <rFont val="Tahoma"/>
            <family val="0"/>
          </rPr>
          <t>(3,53/12)*0,9
Taxa de rotatividade / por 12 meses
x
(10% da taxa de rotatividade)</t>
        </r>
      </text>
    </comment>
    <comment ref="D17" authorId="0">
      <text>
        <r>
          <rPr>
            <b/>
            <sz val="9"/>
            <rFont val="Tahoma"/>
            <family val="0"/>
          </rPr>
          <t>1 salário dividido por 12 meses
x
(% de uma remuneração)</t>
        </r>
      </text>
    </comment>
    <comment ref="D18" authorId="0">
      <text>
        <r>
          <rPr>
            <b/>
            <sz val="9"/>
            <rFont val="Tahoma"/>
            <family val="2"/>
          </rPr>
          <t>15 dias de auxílio pago pela empresa
X
% médio estimado de todos os dias que os empregados se ausentam do trabalho por Doença ou Acidente de Trabalho</t>
        </r>
      </text>
    </comment>
  </commentList>
</comments>
</file>

<file path=xl/comments3.xml><?xml version="1.0" encoding="utf-8"?>
<comments xmlns="http://schemas.openxmlformats.org/spreadsheetml/2006/main">
  <authors>
    <author>Vin?cius</author>
  </authors>
  <commentList>
    <comment ref="D9" authorId="0">
      <text>
        <r>
          <rPr>
            <b/>
            <sz val="9"/>
            <rFont val="Tahoma"/>
            <family val="0"/>
          </rPr>
          <t>A contribuição p/ uma dessas instituições varia de 3% a uns 5% - utilizamos a soma de médias de um estudo do SEBRAE</t>
        </r>
      </text>
    </comment>
    <comment ref="D11" authorId="0">
      <text>
        <r>
          <rPr>
            <b/>
            <sz val="9"/>
            <rFont val="Tahoma"/>
            <family val="2"/>
          </rPr>
          <t>1 salário dividido por 12 meses</t>
        </r>
      </text>
    </comment>
    <comment ref="D14" authorId="0">
      <text>
        <r>
          <rPr>
            <b/>
            <sz val="9"/>
            <rFont val="Tahoma"/>
            <family val="2"/>
          </rPr>
          <t>% percentual de contribuição médio de todos os empregados</t>
        </r>
      </text>
    </comment>
    <comment ref="D15" authorId="0">
      <text>
        <r>
          <rPr>
            <b/>
            <sz val="9"/>
            <rFont val="Tahoma"/>
            <family val="2"/>
          </rPr>
          <t>((3,53*0,25)/12)*0,9
Taxa de rotatividade x (2H liberado/8H de trabalho = 0,25) / por 12 meses x (90% da taxa de rotatividade)</t>
        </r>
      </text>
    </comment>
    <comment ref="D16" authorId="0">
      <text>
        <r>
          <rPr>
            <b/>
            <sz val="9"/>
            <rFont val="Tahoma"/>
            <family val="0"/>
          </rPr>
          <t>(3,53/12)*0,9
Taxa de rotatividade / por 12 meses
x
(10% da taxa de rotatividade)</t>
        </r>
      </text>
    </comment>
    <comment ref="D17" authorId="0">
      <text>
        <r>
          <rPr>
            <b/>
            <sz val="9"/>
            <rFont val="Tahoma"/>
            <family val="0"/>
          </rPr>
          <t>1 salário dividido por 12 meses
x
(% de uma remuneração)</t>
        </r>
      </text>
    </comment>
    <comment ref="D18" authorId="0">
      <text>
        <r>
          <rPr>
            <b/>
            <sz val="9"/>
            <rFont val="Tahoma"/>
            <family val="2"/>
          </rPr>
          <t>15 dias de auxílio pago pela empresa
X
% médio estimado de todos os dias que os empregados se ausentam do trabalho por Doença ou Acidente de Trabalho</t>
        </r>
      </text>
    </comment>
  </commentList>
</comments>
</file>

<file path=xl/sharedStrings.xml><?xml version="1.0" encoding="utf-8"?>
<sst xmlns="http://schemas.openxmlformats.org/spreadsheetml/2006/main" count="144" uniqueCount="48">
  <si>
    <t>%</t>
  </si>
  <si>
    <t>INSS</t>
  </si>
  <si>
    <t>SAT-Seguro Acidente de Trabalho</t>
  </si>
  <si>
    <t>Salário Educação</t>
  </si>
  <si>
    <t>FGTS</t>
  </si>
  <si>
    <t>13º Salário</t>
  </si>
  <si>
    <t>Férias</t>
  </si>
  <si>
    <t>Gratificação de Férias</t>
  </si>
  <si>
    <t>Petros</t>
  </si>
  <si>
    <t>Encargos</t>
  </si>
  <si>
    <t>Aviso Prévio Indenizado</t>
  </si>
  <si>
    <t>Aviso Prévio Trabalhado</t>
  </si>
  <si>
    <t>Auxílio Doença e Acidente do Trabalho</t>
  </si>
  <si>
    <t>Sistema S (SESI,SENAI,SEBRAE e INCRA (média))</t>
  </si>
  <si>
    <t>Valor de sua PLR</t>
  </si>
  <si>
    <t>Controles</t>
  </si>
  <si>
    <t>Tabela de Encargos</t>
  </si>
  <si>
    <t>Anuênios</t>
  </si>
  <si>
    <t>Periculosidade</t>
  </si>
  <si>
    <t>Valor Bruto Real no seu salário / POR MÊS</t>
  </si>
  <si>
    <t>TOTAL DE ENCARGOS</t>
  </si>
  <si>
    <t>Horas extras (% médio em relação ao salário)</t>
  </si>
  <si>
    <t>ÍNDICE DE DIVISÃO</t>
  </si>
  <si>
    <t>Valor Líquido Real no seu bolso / POR MÊS</t>
  </si>
  <si>
    <t>Base de Cálculo (R$)</t>
  </si>
  <si>
    <t>Alíquota (%)</t>
  </si>
  <si>
    <t>Até 1.566,61</t>
  </si>
  <si>
    <t>-</t>
  </si>
  <si>
    <t>Acima de 3.911,63</t>
  </si>
  <si>
    <t xml:space="preserve">De 1.566,62 até </t>
  </si>
  <si>
    <t>De 2.347,86 até</t>
  </si>
  <si>
    <t xml:space="preserve">De 3.130,52 até </t>
  </si>
  <si>
    <t>Até</t>
  </si>
  <si>
    <t>Seu Salário Mensal</t>
  </si>
  <si>
    <t>Tabela de IR</t>
  </si>
  <si>
    <t>Nº de Salários no Ano</t>
  </si>
  <si>
    <t>Outra rubrica 1</t>
  </si>
  <si>
    <t>Outra rubrica 2</t>
  </si>
  <si>
    <t>Outra rubrica 3</t>
  </si>
  <si>
    <t>Taxa de Rotatividade %</t>
  </si>
  <si>
    <t>Quanto sua PLR significa em seu salário mensal ?</t>
  </si>
  <si>
    <t>% Médio estimado de empregados que se afastam do trabalho em algum momento do ano</t>
  </si>
  <si>
    <t>Troco p/ assinatura de ACT</t>
  </si>
  <si>
    <t>Itens Programáveis</t>
  </si>
  <si>
    <t>Sua PLR significa em seu salário mensal um acréscimo de:</t>
  </si>
  <si>
    <r>
      <t xml:space="preserve">% </t>
    </r>
    <r>
      <rPr>
        <b/>
        <u val="single"/>
        <sz val="11"/>
        <color indexed="36"/>
        <rFont val="Calibri"/>
        <family val="2"/>
      </rPr>
      <t>de</t>
    </r>
    <r>
      <rPr>
        <b/>
        <sz val="11"/>
        <color indexed="36"/>
        <rFont val="Calibri"/>
        <family val="2"/>
      </rPr>
      <t xml:space="preserve"> uma remuneração</t>
    </r>
  </si>
  <si>
    <r>
      <t xml:space="preserve">Peso </t>
    </r>
    <r>
      <rPr>
        <b/>
        <u val="single"/>
        <sz val="9"/>
        <color indexed="56"/>
        <rFont val="Calibri"/>
        <family val="2"/>
      </rPr>
      <t>da</t>
    </r>
    <r>
      <rPr>
        <b/>
        <sz val="9"/>
        <color indexed="56"/>
        <rFont val="Calibri"/>
        <family val="2"/>
      </rPr>
      <t xml:space="preserve"> taxa de rotatividade</t>
    </r>
  </si>
  <si>
    <r>
      <t xml:space="preserve">Peso </t>
    </r>
    <r>
      <rPr>
        <b/>
        <u val="single"/>
        <sz val="9"/>
        <color indexed="60"/>
        <rFont val="Calibri"/>
        <family val="2"/>
      </rPr>
      <t>da</t>
    </r>
    <r>
      <rPr>
        <b/>
        <sz val="9"/>
        <color indexed="60"/>
        <rFont val="Calibri"/>
        <family val="2"/>
      </rPr>
      <t xml:space="preserve"> taxa de rotatividade</t>
    </r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</si>
</sst>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_-* #,##0_-;\-* #,##0_-;_-* &quot;-&quot;??_-;_-@_-"/>
    <numFmt numFmtId="167" formatCode="0.0%"/>
  </numFmts>
  <fonts count="32"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Tahoma"/>
      <family val="0"/>
    </font>
    <font>
      <b/>
      <sz val="11"/>
      <color indexed="10"/>
      <name val="Calibri"/>
      <family val="2"/>
    </font>
    <font>
      <b/>
      <sz val="11"/>
      <color indexed="60"/>
      <name val="Calibri"/>
      <family val="2"/>
    </font>
    <font>
      <b/>
      <sz val="11"/>
      <color indexed="36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indexed="57"/>
      <name val="Calibri"/>
      <family val="2"/>
    </font>
    <font>
      <b/>
      <u val="single"/>
      <sz val="11"/>
      <color indexed="36"/>
      <name val="Calibri"/>
      <family val="2"/>
    </font>
    <font>
      <b/>
      <sz val="9"/>
      <color indexed="56"/>
      <name val="Calibri"/>
      <family val="2"/>
    </font>
    <font>
      <b/>
      <u val="single"/>
      <sz val="9"/>
      <color indexed="56"/>
      <name val="Calibri"/>
      <family val="2"/>
    </font>
    <font>
      <b/>
      <sz val="9"/>
      <color indexed="60"/>
      <name val="Calibri"/>
      <family val="2"/>
    </font>
    <font>
      <b/>
      <u val="single"/>
      <sz val="9"/>
      <color indexed="60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17"/>
      </left>
      <right style="medium">
        <color indexed="17"/>
      </right>
      <top style="medium">
        <color indexed="17"/>
      </top>
      <bottom/>
    </border>
    <border>
      <left style="medium">
        <color indexed="17"/>
      </left>
      <right style="medium">
        <color indexed="17"/>
      </right>
      <top/>
      <bottom/>
    </border>
    <border>
      <left style="medium">
        <color indexed="17"/>
      </left>
      <right style="medium">
        <color indexed="17"/>
      </right>
      <top/>
      <bottom style="medium">
        <color indexed="17"/>
      </bottom>
    </border>
    <border>
      <left/>
      <right style="medium"/>
      <top/>
      <bottom style="medium"/>
    </border>
    <border>
      <left style="thick">
        <color indexed="17"/>
      </left>
      <right style="thick">
        <color indexed="17"/>
      </right>
      <top style="thick">
        <color indexed="17"/>
      </top>
      <bottom/>
    </border>
    <border>
      <left style="thick">
        <color indexed="17"/>
      </left>
      <right style="thick">
        <color indexed="17"/>
      </right>
      <top/>
      <bottom/>
    </border>
    <border>
      <left style="thick">
        <color indexed="17"/>
      </left>
      <right style="thick">
        <color indexed="17"/>
      </right>
      <top/>
      <bottom style="thick">
        <color indexed="17"/>
      </bottom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2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2" fontId="0" fillId="0" borderId="12" xfId="0" applyNumberFormat="1" applyBorder="1" applyAlignment="1">
      <alignment/>
    </xf>
    <xf numFmtId="0" fontId="2" fillId="0" borderId="0" xfId="0" applyFont="1" applyAlignment="1">
      <alignment vertical="center" wrapText="1"/>
    </xf>
    <xf numFmtId="164" fontId="2" fillId="24" borderId="13" xfId="0" applyNumberFormat="1" applyFont="1" applyFill="1" applyBorder="1" applyAlignment="1">
      <alignment/>
    </xf>
    <xf numFmtId="167" fontId="2" fillId="24" borderId="14" xfId="49" applyNumberFormat="1" applyFont="1" applyFill="1" applyBorder="1" applyAlignment="1">
      <alignment/>
    </xf>
    <xf numFmtId="1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64" fontId="0" fillId="0" borderId="15" xfId="51" applyFont="1" applyBorder="1" applyAlignment="1" applyProtection="1">
      <alignment/>
      <protection locked="0"/>
    </xf>
    <xf numFmtId="166" fontId="0" fillId="0" borderId="16" xfId="51" applyNumberFormat="1" applyFont="1" applyBorder="1" applyAlignment="1" applyProtection="1">
      <alignment/>
      <protection locked="0"/>
    </xf>
    <xf numFmtId="164" fontId="0" fillId="0" borderId="17" xfId="51" applyNumberFormat="1" applyFont="1" applyBorder="1" applyAlignment="1" applyProtection="1">
      <alignment/>
      <protection locked="0"/>
    </xf>
    <xf numFmtId="2" fontId="0" fillId="0" borderId="18" xfId="0" applyNumberFormat="1" applyBorder="1" applyAlignment="1">
      <alignment/>
    </xf>
    <xf numFmtId="0" fontId="4" fillId="0" borderId="19" xfId="0" applyFont="1" applyBorder="1" applyAlignment="1" applyProtection="1">
      <alignment/>
      <protection locked="0"/>
    </xf>
    <xf numFmtId="9" fontId="1" fillId="0" borderId="20" xfId="0" applyNumberFormat="1" applyFont="1" applyBorder="1" applyAlignment="1" applyProtection="1">
      <alignment/>
      <protection locked="0"/>
    </xf>
    <xf numFmtId="9" fontId="5" fillId="0" borderId="20" xfId="0" applyNumberFormat="1" applyFont="1" applyBorder="1" applyAlignment="1" applyProtection="1">
      <alignment/>
      <protection locked="0"/>
    </xf>
    <xf numFmtId="9" fontId="6" fillId="0" borderId="20" xfId="0" applyNumberFormat="1" applyFont="1" applyBorder="1" applyAlignment="1" applyProtection="1">
      <alignment/>
      <protection locked="0"/>
    </xf>
    <xf numFmtId="9" fontId="2" fillId="0" borderId="21" xfId="0" applyNumberFormat="1" applyFont="1" applyBorder="1" applyAlignment="1" applyProtection="1">
      <alignment/>
      <protection locked="0"/>
    </xf>
    <xf numFmtId="0" fontId="9" fillId="0" borderId="22" xfId="0" applyFont="1" applyBorder="1" applyAlignment="1">
      <alignment/>
    </xf>
    <xf numFmtId="0" fontId="4" fillId="24" borderId="23" xfId="0" applyFont="1" applyFill="1" applyBorder="1" applyAlignment="1">
      <alignment/>
    </xf>
    <xf numFmtId="0" fontId="4" fillId="24" borderId="24" xfId="0" applyFont="1" applyFill="1" applyBorder="1" applyAlignment="1">
      <alignment/>
    </xf>
    <xf numFmtId="0" fontId="7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5" xfId="51" applyFont="1" applyBorder="1" applyAlignment="1" applyProtection="1">
      <alignment/>
      <protection locked="0"/>
    </xf>
    <xf numFmtId="166" fontId="0" fillId="0" borderId="16" xfId="51" applyNumberFormat="1" applyFont="1" applyBorder="1" applyAlignment="1" applyProtection="1">
      <alignment/>
      <protection locked="0"/>
    </xf>
    <xf numFmtId="164" fontId="0" fillId="0" borderId="17" xfId="51" applyNumberFormat="1" applyFont="1" applyBorder="1" applyAlignment="1" applyProtection="1">
      <alignment/>
      <protection locked="0"/>
    </xf>
    <xf numFmtId="2" fontId="25" fillId="0" borderId="15" xfId="0" applyNumberFormat="1" applyFont="1" applyBorder="1" applyAlignment="1" applyProtection="1">
      <alignment/>
      <protection locked="0"/>
    </xf>
    <xf numFmtId="2" fontId="25" fillId="0" borderId="16" xfId="0" applyNumberFormat="1" applyFont="1" applyBorder="1" applyAlignment="1" applyProtection="1">
      <alignment/>
      <protection locked="0"/>
    </xf>
    <xf numFmtId="2" fontId="25" fillId="0" borderId="17" xfId="0" applyNumberFormat="1" applyFont="1" applyBorder="1" applyAlignment="1" applyProtection="1">
      <alignment/>
      <protection locked="0"/>
    </xf>
    <xf numFmtId="0" fontId="25" fillId="0" borderId="26" xfId="0" applyFont="1" applyBorder="1" applyAlignment="1" applyProtection="1">
      <alignment/>
      <protection locked="0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 vertical="center" wrapText="1"/>
    </xf>
    <xf numFmtId="0" fontId="27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1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52.421875" style="0" customWidth="1"/>
    <col min="2" max="2" width="11.421875" style="0" customWidth="1"/>
    <col min="3" max="3" width="3.7109375" style="0" customWidth="1"/>
    <col min="4" max="4" width="44.00390625" style="0" bestFit="1" customWidth="1"/>
    <col min="5" max="5" width="6.57421875" style="0" bestFit="1" customWidth="1"/>
    <col min="6" max="6" width="4.00390625" style="0" customWidth="1"/>
    <col min="7" max="7" width="39.28125" style="0" customWidth="1"/>
    <col min="8" max="8" width="8.140625" style="0" bestFit="1" customWidth="1"/>
    <col min="9" max="9" width="12.00390625" style="0" bestFit="1" customWidth="1"/>
  </cols>
  <sheetData>
    <row r="1" ht="4.5" customHeight="1"/>
    <row r="2" spans="1:3" ht="15" customHeight="1">
      <c r="A2" s="34" t="s">
        <v>40</v>
      </c>
      <c r="B2" s="34"/>
      <c r="C2" s="34"/>
    </row>
    <row r="3" ht="6" customHeight="1" thickBot="1"/>
    <row r="4" spans="1:9" ht="15" customHeight="1" thickBot="1">
      <c r="A4" s="35" t="s">
        <v>15</v>
      </c>
      <c r="B4" s="36"/>
      <c r="D4" s="37" t="s">
        <v>16</v>
      </c>
      <c r="E4" s="38"/>
      <c r="G4" s="12" t="s">
        <v>34</v>
      </c>
      <c r="H4" s="13"/>
      <c r="I4" s="14"/>
    </row>
    <row r="5" spans="1:9" ht="15">
      <c r="A5" t="s">
        <v>14</v>
      </c>
      <c r="B5" s="22">
        <v>10000</v>
      </c>
      <c r="D5" s="4" t="s">
        <v>9</v>
      </c>
      <c r="E5" s="1" t="s">
        <v>0</v>
      </c>
      <c r="G5" s="4" t="s">
        <v>24</v>
      </c>
      <c r="H5" t="s">
        <v>32</v>
      </c>
      <c r="I5" s="11" t="s">
        <v>25</v>
      </c>
    </row>
    <row r="6" spans="1:9" ht="15">
      <c r="A6" t="s">
        <v>35</v>
      </c>
      <c r="B6" s="23">
        <v>13</v>
      </c>
      <c r="D6" t="s">
        <v>1</v>
      </c>
      <c r="E6">
        <v>20</v>
      </c>
      <c r="G6" t="s">
        <v>26</v>
      </c>
      <c r="H6" s="10">
        <v>1566.61</v>
      </c>
      <c r="I6">
        <v>0</v>
      </c>
    </row>
    <row r="7" spans="1:9" ht="15.75" thickBot="1">
      <c r="A7" t="s">
        <v>33</v>
      </c>
      <c r="B7" s="24">
        <v>6500</v>
      </c>
      <c r="D7" t="s">
        <v>2</v>
      </c>
      <c r="E7">
        <v>3</v>
      </c>
      <c r="G7" t="s">
        <v>29</v>
      </c>
      <c r="H7" s="10">
        <v>2347.85</v>
      </c>
      <c r="I7" s="1">
        <v>7.5</v>
      </c>
    </row>
    <row r="8" spans="1:9" ht="15.75" thickBot="1">
      <c r="A8" t="s">
        <v>19</v>
      </c>
      <c r="B8" s="9">
        <f>(B5/E26)/B6</f>
        <v>342.0390416616165</v>
      </c>
      <c r="D8" t="s">
        <v>3</v>
      </c>
      <c r="E8">
        <v>2.5</v>
      </c>
      <c r="G8" t="s">
        <v>30</v>
      </c>
      <c r="H8" s="10">
        <v>3130.51</v>
      </c>
      <c r="I8" s="1">
        <v>15</v>
      </c>
    </row>
    <row r="9" spans="1:9" ht="15">
      <c r="A9" s="32" t="s">
        <v>23</v>
      </c>
      <c r="B9" s="18">
        <f>IF((B7+B8)&gt;H9,(B8-(B8*I10%)),IF((B7+B8)&gt;H8,(B8-(B8*I9%)),IF((B7+B8)&gt;H7,(B8-(B8*I8%)),IF((B7+B8)&gt;H6,(B8-(B8*I7%)),B8))))</f>
        <v>247.97830520467198</v>
      </c>
      <c r="D9" t="s">
        <v>13</v>
      </c>
      <c r="E9" s="3">
        <v>3.3</v>
      </c>
      <c r="G9" t="s">
        <v>31</v>
      </c>
      <c r="H9" s="10">
        <v>3911.63</v>
      </c>
      <c r="I9" s="1">
        <v>22.5</v>
      </c>
    </row>
    <row r="10" spans="1:9" ht="15.75" thickBot="1">
      <c r="A10" s="33" t="s">
        <v>44</v>
      </c>
      <c r="B10" s="19">
        <f>B9/B7</f>
        <v>0.03815050849302646</v>
      </c>
      <c r="D10" t="s">
        <v>4</v>
      </c>
      <c r="E10">
        <v>8.5</v>
      </c>
      <c r="G10" t="s">
        <v>28</v>
      </c>
      <c r="I10" s="1">
        <v>27.5</v>
      </c>
    </row>
    <row r="11" spans="4:5" ht="15">
      <c r="D11" t="s">
        <v>6</v>
      </c>
      <c r="E11" s="3">
        <f>(1/12)*100</f>
        <v>8.333333333333332</v>
      </c>
    </row>
    <row r="12" spans="4:5" ht="15">
      <c r="D12" t="s">
        <v>7</v>
      </c>
      <c r="E12" s="3">
        <f>(1/12)*100</f>
        <v>8.333333333333332</v>
      </c>
    </row>
    <row r="13" spans="4:5" ht="15.75" thickBot="1">
      <c r="D13" t="s">
        <v>5</v>
      </c>
      <c r="E13" s="3">
        <f>(1/12)*100</f>
        <v>8.333333333333332</v>
      </c>
    </row>
    <row r="14" spans="1:8" ht="16.5" thickBot="1" thickTop="1">
      <c r="A14" s="31" t="s">
        <v>43</v>
      </c>
      <c r="D14" t="s">
        <v>8</v>
      </c>
      <c r="E14" s="46">
        <v>9</v>
      </c>
      <c r="G14" s="51" t="s">
        <v>39</v>
      </c>
      <c r="H14" s="26">
        <v>3.53</v>
      </c>
    </row>
    <row r="15" spans="4:8" ht="15.75" thickTop="1">
      <c r="D15" s="5" t="s">
        <v>11</v>
      </c>
      <c r="E15" s="21">
        <f>((H14*0.25)/12)*H15</f>
        <v>0.0661875</v>
      </c>
      <c r="G15" s="49" t="s">
        <v>46</v>
      </c>
      <c r="H15" s="27">
        <v>0.9</v>
      </c>
    </row>
    <row r="16" spans="4:8" ht="15">
      <c r="D16" s="6" t="s">
        <v>10</v>
      </c>
      <c r="E16" s="21">
        <f>(H14/12)*H16</f>
        <v>0.029416666666666664</v>
      </c>
      <c r="G16" s="50" t="s">
        <v>47</v>
      </c>
      <c r="H16" s="28">
        <v>0.1</v>
      </c>
    </row>
    <row r="17" spans="1:8" ht="15">
      <c r="A17" s="4"/>
      <c r="B17" s="8"/>
      <c r="D17" s="7" t="s">
        <v>42</v>
      </c>
      <c r="E17" s="20">
        <f>(1/12)*H17*100</f>
        <v>5</v>
      </c>
      <c r="G17" s="47" t="s">
        <v>45</v>
      </c>
      <c r="H17" s="29">
        <v>0.6</v>
      </c>
    </row>
    <row r="18" spans="4:8" ht="39" thickBot="1">
      <c r="D18" s="17" t="s">
        <v>12</v>
      </c>
      <c r="E18" s="2">
        <f>15*H18</f>
        <v>1.5</v>
      </c>
      <c r="G18" s="48" t="s">
        <v>41</v>
      </c>
      <c r="H18" s="30">
        <v>0.1</v>
      </c>
    </row>
    <row r="19" spans="4:5" ht="15.75" thickTop="1">
      <c r="D19" t="s">
        <v>17</v>
      </c>
      <c r="E19" s="43">
        <v>15</v>
      </c>
    </row>
    <row r="20" spans="4:5" ht="15">
      <c r="D20" t="s">
        <v>18</v>
      </c>
      <c r="E20" s="44">
        <v>30</v>
      </c>
    </row>
    <row r="21" spans="4:5" ht="15.75" thickBot="1">
      <c r="D21" t="s">
        <v>21</v>
      </c>
      <c r="E21" s="44">
        <v>2</v>
      </c>
    </row>
    <row r="22" spans="4:5" ht="16.5" thickBot="1" thickTop="1">
      <c r="D22" s="31" t="s">
        <v>36</v>
      </c>
      <c r="E22" s="44"/>
    </row>
    <row r="23" spans="4:5" ht="16.5" thickBot="1" thickTop="1">
      <c r="D23" s="31" t="s">
        <v>37</v>
      </c>
      <c r="E23" s="44"/>
    </row>
    <row r="24" spans="4:5" ht="16.5" thickBot="1" thickTop="1">
      <c r="D24" s="31" t="s">
        <v>38</v>
      </c>
      <c r="E24" s="45"/>
    </row>
    <row r="25" spans="4:5" ht="13.5" customHeight="1" thickBot="1" thickTop="1">
      <c r="D25" s="15" t="s">
        <v>20</v>
      </c>
      <c r="E25" s="25">
        <f>SUM(E6:E24)</f>
        <v>124.89560416666664</v>
      </c>
    </row>
    <row r="26" spans="4:5" ht="14.25" customHeight="1" thickBot="1">
      <c r="D26" s="15" t="s">
        <v>22</v>
      </c>
      <c r="E26" s="16">
        <f>(E25+100)/100</f>
        <v>2.2489560416666667</v>
      </c>
    </row>
    <row r="30" ht="15">
      <c r="D30" s="1" t="s">
        <v>27</v>
      </c>
    </row>
    <row r="42" spans="1:2" ht="15">
      <c r="A42" s="39"/>
      <c r="B42" s="39"/>
    </row>
    <row r="46" ht="15">
      <c r="D46" s="11"/>
    </row>
    <row r="48" ht="15">
      <c r="D48" s="1"/>
    </row>
    <row r="49" ht="15">
      <c r="D49" s="1"/>
    </row>
    <row r="50" ht="15">
      <c r="D50" s="1"/>
    </row>
    <row r="51" ht="15">
      <c r="D51" s="1"/>
    </row>
  </sheetData>
  <sheetProtection password="CC88" sheet="1"/>
  <mergeCells count="4">
    <mergeCell ref="A2:C2"/>
    <mergeCell ref="A4:B4"/>
    <mergeCell ref="D4:E4"/>
    <mergeCell ref="A42:B42"/>
  </mergeCells>
  <printOptions/>
  <pageMargins left="0.511811024" right="0.511811024" top="0.787401575" bottom="0.787401575" header="0.31496062" footer="0.31496062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1"/>
  <sheetViews>
    <sheetView workbookViewId="0" topLeftCell="A1">
      <selection activeCell="B5" sqref="B5"/>
    </sheetView>
  </sheetViews>
  <sheetFormatPr defaultColWidth="9.140625" defaultRowHeight="15"/>
  <cols>
    <col min="1" max="1" width="52.421875" style="0" customWidth="1"/>
    <col min="2" max="2" width="11.421875" style="0" customWidth="1"/>
    <col min="3" max="3" width="3.7109375" style="0" customWidth="1"/>
    <col min="4" max="4" width="44.00390625" style="0" bestFit="1" customWidth="1"/>
    <col min="5" max="5" width="6.57421875" style="0" bestFit="1" customWidth="1"/>
    <col min="6" max="6" width="4.00390625" style="0" customWidth="1"/>
    <col min="7" max="7" width="39.28125" style="0" customWidth="1"/>
    <col min="8" max="8" width="8.140625" style="0" bestFit="1" customWidth="1"/>
    <col min="9" max="9" width="12.00390625" style="0" bestFit="1" customWidth="1"/>
  </cols>
  <sheetData>
    <row r="1" ht="4.5" customHeight="1"/>
    <row r="2" spans="1:3" ht="15" customHeight="1">
      <c r="A2" s="34" t="s">
        <v>40</v>
      </c>
      <c r="B2" s="34"/>
      <c r="C2" s="34"/>
    </row>
    <row r="3" ht="6" customHeight="1" thickBot="1"/>
    <row r="4" spans="1:9" ht="15" customHeight="1" thickBot="1">
      <c r="A4" s="35" t="s">
        <v>15</v>
      </c>
      <c r="B4" s="36"/>
      <c r="D4" s="37" t="s">
        <v>16</v>
      </c>
      <c r="E4" s="38"/>
      <c r="G4" s="12" t="s">
        <v>34</v>
      </c>
      <c r="H4" s="13"/>
      <c r="I4" s="14"/>
    </row>
    <row r="5" spans="1:9" ht="15">
      <c r="A5" t="s">
        <v>14</v>
      </c>
      <c r="B5" s="40">
        <v>10000</v>
      </c>
      <c r="D5" s="4" t="s">
        <v>9</v>
      </c>
      <c r="E5" s="1" t="s">
        <v>0</v>
      </c>
      <c r="G5" s="4" t="s">
        <v>24</v>
      </c>
      <c r="H5" t="s">
        <v>32</v>
      </c>
      <c r="I5" s="11" t="s">
        <v>25</v>
      </c>
    </row>
    <row r="6" spans="1:9" ht="15">
      <c r="A6" t="s">
        <v>35</v>
      </c>
      <c r="B6" s="41">
        <v>13</v>
      </c>
      <c r="D6" t="s">
        <v>1</v>
      </c>
      <c r="E6">
        <v>20</v>
      </c>
      <c r="G6" t="s">
        <v>26</v>
      </c>
      <c r="H6" s="10">
        <v>1566.61</v>
      </c>
      <c r="I6">
        <v>0</v>
      </c>
    </row>
    <row r="7" spans="1:9" ht="15.75" thickBot="1">
      <c r="A7" t="s">
        <v>33</v>
      </c>
      <c r="B7" s="42">
        <v>6500</v>
      </c>
      <c r="D7" t="s">
        <v>2</v>
      </c>
      <c r="E7">
        <v>3</v>
      </c>
      <c r="G7" t="s">
        <v>29</v>
      </c>
      <c r="H7" s="10">
        <v>2347.85</v>
      </c>
      <c r="I7" s="1">
        <v>7.5</v>
      </c>
    </row>
    <row r="8" spans="1:9" ht="15.75" thickBot="1">
      <c r="A8" t="s">
        <v>19</v>
      </c>
      <c r="B8" s="9">
        <f>(B5/E26)/B6</f>
        <v>342.0390416616165</v>
      </c>
      <c r="D8" t="s">
        <v>3</v>
      </c>
      <c r="E8">
        <v>2.5</v>
      </c>
      <c r="G8" t="s">
        <v>30</v>
      </c>
      <c r="H8" s="10">
        <v>3130.51</v>
      </c>
      <c r="I8" s="1">
        <v>15</v>
      </c>
    </row>
    <row r="9" spans="1:9" ht="15">
      <c r="A9" s="32" t="s">
        <v>23</v>
      </c>
      <c r="B9" s="18">
        <f>IF((B7+B8)&gt;H9,(B8-(B8*I10%)),IF((B7+B8)&gt;H8,(B8-(B8*I9%)),IF((B7+B8)&gt;H7,(B8-(B8*I8%)),IF((B7+B8)&gt;H6,(B8-(B8*I7%)),B8))))</f>
        <v>247.97830520467198</v>
      </c>
      <c r="D9" t="s">
        <v>13</v>
      </c>
      <c r="E9" s="3">
        <v>3.3</v>
      </c>
      <c r="G9" t="s">
        <v>31</v>
      </c>
      <c r="H9" s="10">
        <v>3911.63</v>
      </c>
      <c r="I9" s="1">
        <v>22.5</v>
      </c>
    </row>
    <row r="10" spans="1:9" ht="15.75" thickBot="1">
      <c r="A10" s="33" t="s">
        <v>44</v>
      </c>
      <c r="B10" s="19">
        <f>B9/B7</f>
        <v>0.03815050849302646</v>
      </c>
      <c r="D10" t="s">
        <v>4</v>
      </c>
      <c r="E10">
        <v>8.5</v>
      </c>
      <c r="G10" t="s">
        <v>28</v>
      </c>
      <c r="I10" s="1">
        <v>27.5</v>
      </c>
    </row>
    <row r="11" spans="4:5" ht="15">
      <c r="D11" t="s">
        <v>6</v>
      </c>
      <c r="E11" s="3">
        <f>(1/12)*100</f>
        <v>8.333333333333332</v>
      </c>
    </row>
    <row r="12" spans="4:5" ht="15">
      <c r="D12" t="s">
        <v>7</v>
      </c>
      <c r="E12" s="3">
        <f>(1/12)*100</f>
        <v>8.333333333333332</v>
      </c>
    </row>
    <row r="13" spans="4:5" ht="15.75" thickBot="1">
      <c r="D13" t="s">
        <v>5</v>
      </c>
      <c r="E13" s="3">
        <f>(1/12)*100</f>
        <v>8.333333333333332</v>
      </c>
    </row>
    <row r="14" spans="1:8" ht="16.5" thickBot="1" thickTop="1">
      <c r="A14" s="31" t="s">
        <v>43</v>
      </c>
      <c r="D14" t="s">
        <v>8</v>
      </c>
      <c r="E14" s="46">
        <v>9</v>
      </c>
      <c r="G14" s="51" t="s">
        <v>39</v>
      </c>
      <c r="H14" s="26">
        <v>3.53</v>
      </c>
    </row>
    <row r="15" spans="4:8" ht="15.75" thickTop="1">
      <c r="D15" s="5" t="s">
        <v>11</v>
      </c>
      <c r="E15" s="21">
        <f>((H14*0.25)/12)*H15</f>
        <v>0.0661875</v>
      </c>
      <c r="G15" s="49" t="s">
        <v>46</v>
      </c>
      <c r="H15" s="27">
        <v>0.9</v>
      </c>
    </row>
    <row r="16" spans="4:8" ht="15">
      <c r="D16" s="6" t="s">
        <v>10</v>
      </c>
      <c r="E16" s="21">
        <f>(H14/12)*H16</f>
        <v>0.029416666666666664</v>
      </c>
      <c r="G16" s="50" t="s">
        <v>47</v>
      </c>
      <c r="H16" s="28">
        <v>0.1</v>
      </c>
    </row>
    <row r="17" spans="1:8" ht="15">
      <c r="A17" s="4"/>
      <c r="B17" s="8"/>
      <c r="D17" s="7" t="s">
        <v>42</v>
      </c>
      <c r="E17" s="20">
        <f>(1/12)*H17*100</f>
        <v>5</v>
      </c>
      <c r="G17" s="47" t="s">
        <v>45</v>
      </c>
      <c r="H17" s="29">
        <v>0.6</v>
      </c>
    </row>
    <row r="18" spans="4:8" ht="39" thickBot="1">
      <c r="D18" s="17" t="s">
        <v>12</v>
      </c>
      <c r="E18" s="2">
        <f>15*H18</f>
        <v>1.5</v>
      </c>
      <c r="G18" s="48" t="s">
        <v>41</v>
      </c>
      <c r="H18" s="30">
        <v>0.1</v>
      </c>
    </row>
    <row r="19" spans="4:5" ht="15.75" thickTop="1">
      <c r="D19" t="s">
        <v>17</v>
      </c>
      <c r="E19" s="43">
        <v>15</v>
      </c>
    </row>
    <row r="20" spans="4:5" ht="15">
      <c r="D20" t="s">
        <v>18</v>
      </c>
      <c r="E20" s="44">
        <v>30</v>
      </c>
    </row>
    <row r="21" spans="4:5" ht="15.75" thickBot="1">
      <c r="D21" t="s">
        <v>21</v>
      </c>
      <c r="E21" s="44">
        <v>2</v>
      </c>
    </row>
    <row r="22" spans="4:5" ht="16.5" thickBot="1" thickTop="1">
      <c r="D22" s="31" t="s">
        <v>36</v>
      </c>
      <c r="E22" s="44"/>
    </row>
    <row r="23" spans="4:5" ht="16.5" thickBot="1" thickTop="1">
      <c r="D23" s="31" t="s">
        <v>37</v>
      </c>
      <c r="E23" s="44"/>
    </row>
    <row r="24" spans="4:5" ht="16.5" thickBot="1" thickTop="1">
      <c r="D24" s="31" t="s">
        <v>38</v>
      </c>
      <c r="E24" s="45"/>
    </row>
    <row r="25" spans="4:5" ht="13.5" customHeight="1" thickBot="1" thickTop="1">
      <c r="D25" s="15" t="s">
        <v>20</v>
      </c>
      <c r="E25" s="25">
        <f>SUM(E6:E24)</f>
        <v>124.89560416666664</v>
      </c>
    </row>
    <row r="26" spans="4:5" ht="14.25" customHeight="1" thickBot="1">
      <c r="D26" s="15" t="s">
        <v>22</v>
      </c>
      <c r="E26" s="16">
        <f>(E25+100)/100</f>
        <v>2.2489560416666667</v>
      </c>
    </row>
    <row r="30" ht="15">
      <c r="D30" s="1" t="s">
        <v>27</v>
      </c>
    </row>
    <row r="42" spans="1:2" ht="15">
      <c r="A42" s="39"/>
      <c r="B42" s="39"/>
    </row>
    <row r="46" ht="15">
      <c r="D46" s="11"/>
    </row>
    <row r="48" ht="15">
      <c r="D48" s="1"/>
    </row>
    <row r="49" ht="15">
      <c r="D49" s="1"/>
    </row>
    <row r="50" ht="15">
      <c r="D50" s="1"/>
    </row>
    <row r="51" ht="15">
      <c r="D51" s="1"/>
    </row>
  </sheetData>
  <sheetProtection password="CC88" sheet="1"/>
  <mergeCells count="4">
    <mergeCell ref="A2:C2"/>
    <mergeCell ref="A4:B4"/>
    <mergeCell ref="D4:E4"/>
    <mergeCell ref="A42:B42"/>
  </mergeCells>
  <printOptions/>
  <pageMargins left="0.511811024" right="0.511811024" top="0.787401575" bottom="0.787401575" header="0.31496062" footer="0.31496062"/>
  <pageSetup horizontalDpi="200" verticalDpi="2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1"/>
  <sheetViews>
    <sheetView workbookViewId="0" topLeftCell="A1">
      <selection activeCell="B5" sqref="B5"/>
    </sheetView>
  </sheetViews>
  <sheetFormatPr defaultColWidth="9.140625" defaultRowHeight="15"/>
  <cols>
    <col min="1" max="1" width="52.421875" style="0" customWidth="1"/>
    <col min="2" max="2" width="11.421875" style="0" customWidth="1"/>
    <col min="3" max="3" width="3.7109375" style="0" customWidth="1"/>
    <col min="4" max="4" width="44.00390625" style="0" bestFit="1" customWidth="1"/>
    <col min="5" max="5" width="6.57421875" style="0" bestFit="1" customWidth="1"/>
    <col min="6" max="6" width="4.00390625" style="0" customWidth="1"/>
    <col min="7" max="7" width="39.28125" style="0" customWidth="1"/>
    <col min="8" max="8" width="8.140625" style="0" bestFit="1" customWidth="1"/>
    <col min="9" max="9" width="12.00390625" style="0" bestFit="1" customWidth="1"/>
  </cols>
  <sheetData>
    <row r="1" ht="4.5" customHeight="1"/>
    <row r="2" spans="1:3" ht="15" customHeight="1">
      <c r="A2" s="34" t="s">
        <v>40</v>
      </c>
      <c r="B2" s="34"/>
      <c r="C2" s="34"/>
    </row>
    <row r="3" ht="6" customHeight="1" thickBot="1"/>
    <row r="4" spans="1:9" ht="15" customHeight="1" thickBot="1">
      <c r="A4" s="35" t="s">
        <v>15</v>
      </c>
      <c r="B4" s="36"/>
      <c r="D4" s="37" t="s">
        <v>16</v>
      </c>
      <c r="E4" s="38"/>
      <c r="G4" s="12" t="s">
        <v>34</v>
      </c>
      <c r="H4" s="13"/>
      <c r="I4" s="14"/>
    </row>
    <row r="5" spans="1:9" ht="15">
      <c r="A5" t="s">
        <v>14</v>
      </c>
      <c r="B5" s="40">
        <v>10000</v>
      </c>
      <c r="D5" s="4" t="s">
        <v>9</v>
      </c>
      <c r="E5" s="1" t="s">
        <v>0</v>
      </c>
      <c r="G5" s="4" t="s">
        <v>24</v>
      </c>
      <c r="H5" t="s">
        <v>32</v>
      </c>
      <c r="I5" s="11" t="s">
        <v>25</v>
      </c>
    </row>
    <row r="6" spans="1:9" ht="15">
      <c r="A6" t="s">
        <v>35</v>
      </c>
      <c r="B6" s="41">
        <v>13</v>
      </c>
      <c r="D6" t="s">
        <v>1</v>
      </c>
      <c r="E6">
        <v>20</v>
      </c>
      <c r="G6" t="s">
        <v>26</v>
      </c>
      <c r="H6" s="10">
        <v>1566.61</v>
      </c>
      <c r="I6">
        <v>0</v>
      </c>
    </row>
    <row r="7" spans="1:9" ht="15.75" thickBot="1">
      <c r="A7" t="s">
        <v>33</v>
      </c>
      <c r="B7" s="42">
        <v>6500</v>
      </c>
      <c r="D7" t="s">
        <v>2</v>
      </c>
      <c r="E7">
        <v>3</v>
      </c>
      <c r="G7" t="s">
        <v>29</v>
      </c>
      <c r="H7" s="10">
        <v>2347.85</v>
      </c>
      <c r="I7" s="1">
        <v>7.5</v>
      </c>
    </row>
    <row r="8" spans="1:9" ht="15.75" thickBot="1">
      <c r="A8" t="s">
        <v>19</v>
      </c>
      <c r="B8" s="9">
        <f>(B5/E26)/B6</f>
        <v>342.0390416616165</v>
      </c>
      <c r="D8" t="s">
        <v>3</v>
      </c>
      <c r="E8">
        <v>2.5</v>
      </c>
      <c r="G8" t="s">
        <v>30</v>
      </c>
      <c r="H8" s="10">
        <v>3130.51</v>
      </c>
      <c r="I8" s="1">
        <v>15</v>
      </c>
    </row>
    <row r="9" spans="1:9" ht="15">
      <c r="A9" s="32" t="s">
        <v>23</v>
      </c>
      <c r="B9" s="18">
        <f>IF((B7+B8)&gt;H9,(B8-(B8*I10%)),IF((B7+B8)&gt;H8,(B8-(B8*I9%)),IF((B7+B8)&gt;H7,(B8-(B8*I8%)),IF((B7+B8)&gt;H6,(B8-(B8*I7%)),B8))))</f>
        <v>247.97830520467198</v>
      </c>
      <c r="D9" t="s">
        <v>13</v>
      </c>
      <c r="E9" s="3">
        <v>3.3</v>
      </c>
      <c r="G9" t="s">
        <v>31</v>
      </c>
      <c r="H9" s="10">
        <v>3911.63</v>
      </c>
      <c r="I9" s="1">
        <v>22.5</v>
      </c>
    </row>
    <row r="10" spans="1:9" ht="15.75" thickBot="1">
      <c r="A10" s="33" t="s">
        <v>44</v>
      </c>
      <c r="B10" s="19">
        <f>B9/B7</f>
        <v>0.03815050849302646</v>
      </c>
      <c r="D10" t="s">
        <v>4</v>
      </c>
      <c r="E10">
        <v>8.5</v>
      </c>
      <c r="G10" t="s">
        <v>28</v>
      </c>
      <c r="I10" s="1">
        <v>27.5</v>
      </c>
    </row>
    <row r="11" spans="4:5" ht="15">
      <c r="D11" t="s">
        <v>6</v>
      </c>
      <c r="E11" s="3">
        <f>(1/12)*100</f>
        <v>8.333333333333332</v>
      </c>
    </row>
    <row r="12" spans="4:5" ht="15">
      <c r="D12" t="s">
        <v>7</v>
      </c>
      <c r="E12" s="3">
        <f>(1/12)*100</f>
        <v>8.333333333333332</v>
      </c>
    </row>
    <row r="13" spans="4:5" ht="15.75" thickBot="1">
      <c r="D13" t="s">
        <v>5</v>
      </c>
      <c r="E13" s="3">
        <f>(1/12)*100</f>
        <v>8.333333333333332</v>
      </c>
    </row>
    <row r="14" spans="1:8" ht="16.5" thickBot="1" thickTop="1">
      <c r="A14" s="31" t="s">
        <v>43</v>
      </c>
      <c r="D14" t="s">
        <v>8</v>
      </c>
      <c r="E14" s="46">
        <v>9</v>
      </c>
      <c r="G14" s="51" t="s">
        <v>39</v>
      </c>
      <c r="H14" s="26">
        <v>3.53</v>
      </c>
    </row>
    <row r="15" spans="4:8" ht="15.75" thickTop="1">
      <c r="D15" s="5" t="s">
        <v>11</v>
      </c>
      <c r="E15" s="21">
        <f>((H14*0.25)/12)*H15</f>
        <v>0.0661875</v>
      </c>
      <c r="G15" s="49" t="s">
        <v>46</v>
      </c>
      <c r="H15" s="27">
        <v>0.9</v>
      </c>
    </row>
    <row r="16" spans="4:8" ht="15">
      <c r="D16" s="6" t="s">
        <v>10</v>
      </c>
      <c r="E16" s="21">
        <f>(H14/12)*H16</f>
        <v>0.029416666666666664</v>
      </c>
      <c r="G16" s="50" t="s">
        <v>47</v>
      </c>
      <c r="H16" s="28">
        <v>0.1</v>
      </c>
    </row>
    <row r="17" spans="1:8" ht="15">
      <c r="A17" s="4"/>
      <c r="B17" s="8"/>
      <c r="D17" s="7" t="s">
        <v>42</v>
      </c>
      <c r="E17" s="20">
        <f>(1/12)*H17*100</f>
        <v>5</v>
      </c>
      <c r="G17" s="47" t="s">
        <v>45</v>
      </c>
      <c r="H17" s="29">
        <v>0.6</v>
      </c>
    </row>
    <row r="18" spans="4:8" ht="39" thickBot="1">
      <c r="D18" s="17" t="s">
        <v>12</v>
      </c>
      <c r="E18" s="2">
        <f>15*H18</f>
        <v>1.5</v>
      </c>
      <c r="G18" s="48" t="s">
        <v>41</v>
      </c>
      <c r="H18" s="30">
        <v>0.1</v>
      </c>
    </row>
    <row r="19" spans="4:5" ht="15.75" thickTop="1">
      <c r="D19" t="s">
        <v>17</v>
      </c>
      <c r="E19" s="43">
        <v>15</v>
      </c>
    </row>
    <row r="20" spans="4:5" ht="15">
      <c r="D20" t="s">
        <v>18</v>
      </c>
      <c r="E20" s="44">
        <v>30</v>
      </c>
    </row>
    <row r="21" spans="4:5" ht="15.75" thickBot="1">
      <c r="D21" t="s">
        <v>21</v>
      </c>
      <c r="E21" s="44">
        <v>2</v>
      </c>
    </row>
    <row r="22" spans="4:5" ht="16.5" thickBot="1" thickTop="1">
      <c r="D22" s="31" t="s">
        <v>36</v>
      </c>
      <c r="E22" s="44"/>
    </row>
    <row r="23" spans="4:5" ht="16.5" thickBot="1" thickTop="1">
      <c r="D23" s="31" t="s">
        <v>37</v>
      </c>
      <c r="E23" s="44"/>
    </row>
    <row r="24" spans="4:5" ht="16.5" thickBot="1" thickTop="1">
      <c r="D24" s="31" t="s">
        <v>38</v>
      </c>
      <c r="E24" s="45"/>
    </row>
    <row r="25" spans="4:5" ht="13.5" customHeight="1" thickBot="1" thickTop="1">
      <c r="D25" s="15" t="s">
        <v>20</v>
      </c>
      <c r="E25" s="25">
        <f>SUM(E6:E24)</f>
        <v>124.89560416666664</v>
      </c>
    </row>
    <row r="26" spans="4:5" ht="14.25" customHeight="1" thickBot="1">
      <c r="D26" s="15" t="s">
        <v>22</v>
      </c>
      <c r="E26" s="16">
        <f>(E25+100)/100</f>
        <v>2.2489560416666667</v>
      </c>
    </row>
    <row r="30" ht="15">
      <c r="D30" s="1" t="s">
        <v>27</v>
      </c>
    </row>
    <row r="42" spans="1:2" ht="15">
      <c r="A42" s="39"/>
      <c r="B42" s="39"/>
    </row>
    <row r="46" ht="15">
      <c r="D46" s="11"/>
    </row>
    <row r="48" ht="15">
      <c r="D48" s="1"/>
    </row>
    <row r="49" ht="15">
      <c r="D49" s="1"/>
    </row>
    <row r="50" ht="15">
      <c r="D50" s="1"/>
    </row>
    <row r="51" ht="15">
      <c r="D51" s="1"/>
    </row>
  </sheetData>
  <sheetProtection/>
  <mergeCells count="4">
    <mergeCell ref="A2:C2"/>
    <mergeCell ref="A4:B4"/>
    <mergeCell ref="D4:E4"/>
    <mergeCell ref="A42:B42"/>
  </mergeCells>
  <printOptions/>
  <pageMargins left="0.511811024" right="0.511811024" top="0.787401575" bottom="0.787401575" header="0.31496062" footer="0.31496062"/>
  <pageSetup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Avaliador de PLR</dc:title>
  <dc:subject/>
  <dc:creator>Vinícius</dc:creator>
  <cp:keywords/>
  <dc:description/>
  <cp:lastModifiedBy>Petrobras</cp:lastModifiedBy>
  <dcterms:created xsi:type="dcterms:W3CDTF">2011-06-07T23:18:47Z</dcterms:created>
  <dcterms:modified xsi:type="dcterms:W3CDTF">2011-06-08T18:12:55Z</dcterms:modified>
  <cp:category>Ferramentas de Esclarecimento</cp:category>
  <cp:version/>
  <cp:contentType/>
  <cp:contentStatus/>
</cp:coreProperties>
</file>